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50" windowHeight="8925" activeTab="0"/>
  </bookViews>
  <sheets>
    <sheet name="Calculator" sheetId="1" r:id="rId1"/>
  </sheets>
  <definedNames>
    <definedName name="_xlnm.Print_Area" localSheetId="0">'Calculator'!$A$1:$I$52</definedName>
  </definedNames>
  <calcPr fullCalcOnLoad="1"/>
</workbook>
</file>

<file path=xl/sharedStrings.xml><?xml version="1.0" encoding="utf-8"?>
<sst xmlns="http://schemas.openxmlformats.org/spreadsheetml/2006/main" count="51" uniqueCount="42">
  <si>
    <t>Test Sensitivity (%)</t>
  </si>
  <si>
    <t>Test Specificity (%)</t>
  </si>
  <si>
    <t>Prevalence (%)</t>
  </si>
  <si>
    <t>Cost of diagnostic test per head ($)</t>
  </si>
  <si>
    <t>Test Specificity for follow-up (%)</t>
  </si>
  <si>
    <t>Positive Predictive Value (Initial test)</t>
  </si>
  <si>
    <t>Negative Predictive Value (Initial test)</t>
  </si>
  <si>
    <t>Test Sensitivity for follow-up (%)</t>
  </si>
  <si>
    <t>Cost / Benefit of PI testing - Single test ($ / head)</t>
  </si>
  <si>
    <t>Cost / Benefit of PI testing - 2 test series ($ / head)</t>
  </si>
  <si>
    <r>
      <t xml:space="preserve">Cost of follow-up test on positives ($) </t>
    </r>
    <r>
      <rPr>
        <sz val="10"/>
        <color indexed="10"/>
        <rFont val="Arial"/>
        <family val="2"/>
      </rPr>
      <t>(Assume 2nd test on all +)</t>
    </r>
  </si>
  <si>
    <t>Value of False Negative</t>
  </si>
  <si>
    <t>Value of Identifying True Positive (Initial test)</t>
  </si>
  <si>
    <t>Value of Identifying True Negative (Initial test)</t>
  </si>
  <si>
    <t>Value of Identifying True Positive (series - retest all +)</t>
  </si>
  <si>
    <t>Value of Identifying True Negative (series - retest all +)</t>
  </si>
  <si>
    <t>Value of False Negative (series - retest all +)</t>
  </si>
  <si>
    <t>% of animals</t>
  </si>
  <si>
    <t>Total:</t>
  </si>
  <si>
    <t>If test 100,000 head</t>
  </si>
  <si>
    <t xml:space="preserve">Value </t>
  </si>
  <si>
    <t>True Positive</t>
  </si>
  <si>
    <t>True Negative</t>
  </si>
  <si>
    <t>False Positive</t>
  </si>
  <si>
    <t>False Negative</t>
  </si>
  <si>
    <t>Outcome from Initial Test</t>
  </si>
  <si>
    <t>Details:</t>
  </si>
  <si>
    <t>Outcome from 2-Test Series (Re-test Initial Positives)</t>
  </si>
  <si>
    <t>Value of False Positive (Initial test)       (override)</t>
  </si>
  <si>
    <t>Positive Predictive Value (2 test series)</t>
  </si>
  <si>
    <t>Negative Predictive Value (2 test series)</t>
  </si>
  <si>
    <t xml:space="preserve">Disease Diagnostic </t>
  </si>
  <si>
    <t>Cost/Benefit Calculator</t>
  </si>
  <si>
    <t>Bob L. Larson, DVM, PhD</t>
  </si>
  <si>
    <t>Cost of disease presence in herd/group ($)</t>
  </si>
  <si>
    <t>Value of False Positive (series)</t>
  </si>
  <si>
    <t>Cost of False Positive when utilizing cull, euthanasia, or salvage</t>
  </si>
  <si>
    <t>(i.e. purchase price, lost income, disposal, etc.)</t>
  </si>
  <si>
    <t>Cost of treatment for test-positive animals (direct Tx for tested Dz)</t>
  </si>
  <si>
    <t>Single Test</t>
  </si>
  <si>
    <t>2-Test Series</t>
  </si>
  <si>
    <t>Kansas State University, Food Animal Produciton Medicine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</si>
</sst>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%"/>
    <numFmt numFmtId="166" formatCode="0.00000%"/>
    <numFmt numFmtId="167" formatCode="0.000000%"/>
    <numFmt numFmtId="168" formatCode="&quot;$&quot;#,##0.000000"/>
    <numFmt numFmtId="169" formatCode="0.0000"/>
    <numFmt numFmtId="170" formatCode="&quot;$&quot;#,##0.0000"/>
  </numFmts>
  <fonts count="9">
    <font>
      <sz val="10"/>
      <name val="Arial"/>
      <family val="0"/>
    </font>
    <font>
      <sz val="18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0" fontId="0" fillId="2" borderId="1" xfId="19" applyNumberFormat="1" applyFill="1" applyBorder="1" applyAlignment="1" applyProtection="1">
      <alignment horizontal="center"/>
      <protection locked="0"/>
    </xf>
    <xf numFmtId="10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4" borderId="0" xfId="0" applyFill="1" applyAlignment="1" applyProtection="1">
      <alignment horizontal="left"/>
      <protection/>
    </xf>
    <xf numFmtId="0" fontId="3" fillId="4" borderId="0" xfId="0" applyFont="1" applyFill="1" applyAlignment="1" applyProtection="1">
      <alignment horizontal="left"/>
      <protection/>
    </xf>
    <xf numFmtId="0" fontId="3" fillId="4" borderId="0" xfId="0" applyFont="1" applyFill="1" applyAlignment="1" applyProtection="1">
      <alignment horizontal="left" wrapText="1"/>
      <protection/>
    </xf>
    <xf numFmtId="0" fontId="0" fillId="4" borderId="0" xfId="0" applyFill="1" applyAlignment="1" applyProtection="1">
      <alignment horizontal="left" wrapText="1"/>
      <protection/>
    </xf>
    <xf numFmtId="0" fontId="0" fillId="4" borderId="0" xfId="0" applyFill="1" applyAlignment="1" applyProtection="1">
      <alignment/>
      <protection/>
    </xf>
    <xf numFmtId="10" fontId="0" fillId="5" borderId="1" xfId="0" applyNumberFormat="1" applyFill="1" applyBorder="1" applyAlignment="1" applyProtection="1">
      <alignment horizontal="center"/>
      <protection/>
    </xf>
    <xf numFmtId="164" fontId="0" fillId="5" borderId="1" xfId="0" applyNumberFormat="1" applyFill="1" applyBorder="1" applyAlignment="1" applyProtection="1">
      <alignment horizontal="center"/>
      <protection/>
    </xf>
    <xf numFmtId="164" fontId="2" fillId="6" borderId="1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0" fontId="6" fillId="3" borderId="1" xfId="0" applyNumberFormat="1" applyFont="1" applyFill="1" applyBorder="1" applyAlignment="1" applyProtection="1">
      <alignment horizontal="center"/>
      <protection locked="0"/>
    </xf>
    <xf numFmtId="164" fontId="6" fillId="3" borderId="1" xfId="0" applyNumberFormat="1" applyFont="1" applyFill="1" applyBorder="1" applyAlignment="1" applyProtection="1">
      <alignment horizontal="center"/>
      <protection locked="0"/>
    </xf>
    <xf numFmtId="10" fontId="6" fillId="3" borderId="1" xfId="0" applyNumberFormat="1" applyFont="1" applyFill="1" applyBorder="1" applyAlignment="1" applyProtection="1">
      <alignment horizontal="center" wrapText="1"/>
      <protection locked="0"/>
    </xf>
    <xf numFmtId="164" fontId="0" fillId="4" borderId="0" xfId="0" applyNumberFormat="1" applyFill="1" applyAlignment="1" applyProtection="1">
      <alignment/>
      <protection/>
    </xf>
    <xf numFmtId="169" fontId="0" fillId="4" borderId="0" xfId="0" applyNumberFormat="1" applyFill="1" applyAlignment="1" applyProtection="1">
      <alignment/>
      <protection/>
    </xf>
    <xf numFmtId="0" fontId="7" fillId="4" borderId="0" xfId="0" applyFont="1" applyFill="1" applyAlignment="1" applyProtection="1">
      <alignment/>
      <protection/>
    </xf>
    <xf numFmtId="1" fontId="7" fillId="4" borderId="0" xfId="0" applyNumberFormat="1" applyFont="1" applyFill="1" applyAlignment="1" applyProtection="1">
      <alignment/>
      <protection/>
    </xf>
    <xf numFmtId="10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0" fontId="0" fillId="3" borderId="0" xfId="0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left"/>
      <protection/>
    </xf>
    <xf numFmtId="0" fontId="0" fillId="3" borderId="0" xfId="0" applyFill="1" applyBorder="1" applyAlignment="1" applyProtection="1">
      <alignment horizontal="left"/>
      <protection/>
    </xf>
    <xf numFmtId="10" fontId="0" fillId="5" borderId="4" xfId="0" applyNumberFormat="1" applyFill="1" applyBorder="1" applyAlignment="1" applyProtection="1">
      <alignment horizontal="center"/>
      <protection/>
    </xf>
    <xf numFmtId="0" fontId="8" fillId="3" borderId="2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 horizontal="left"/>
      <protection/>
    </xf>
    <xf numFmtId="0" fontId="0" fillId="3" borderId="0" xfId="0" applyFill="1" applyBorder="1" applyAlignment="1">
      <alignment/>
    </xf>
    <xf numFmtId="10" fontId="0" fillId="3" borderId="0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0" fontId="0" fillId="3" borderId="5" xfId="0" applyFill="1" applyBorder="1" applyAlignment="1">
      <alignment/>
    </xf>
    <xf numFmtId="164" fontId="0" fillId="3" borderId="6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7" xfId="0" applyFill="1" applyBorder="1" applyAlignment="1">
      <alignment/>
    </xf>
    <xf numFmtId="164" fontId="0" fillId="3" borderId="8" xfId="0" applyNumberFormat="1" applyFill="1" applyBorder="1" applyAlignment="1">
      <alignment horizontal="center"/>
    </xf>
    <xf numFmtId="0" fontId="2" fillId="3" borderId="9" xfId="0" applyFont="1" applyFill="1" applyBorder="1" applyAlignment="1" applyProtection="1">
      <alignment horizontal="left"/>
      <protection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0" xfId="0" applyFont="1" applyFill="1" applyBorder="1" applyAlignment="1" applyProtection="1">
      <alignment/>
      <protection/>
    </xf>
    <xf numFmtId="164" fontId="0" fillId="3" borderId="12" xfId="0" applyNumberFormat="1" applyFill="1" applyBorder="1" applyAlignment="1">
      <alignment horizontal="center"/>
    </xf>
    <xf numFmtId="164" fontId="0" fillId="4" borderId="0" xfId="0" applyNumberFormat="1" applyFill="1" applyBorder="1" applyAlignment="1" applyProtection="1">
      <alignment horizontal="center"/>
      <protection locked="0"/>
    </xf>
    <xf numFmtId="0" fontId="0" fillId="4" borderId="0" xfId="0" applyNumberFormat="1" applyFill="1" applyAlignment="1" applyProtection="1">
      <alignment/>
      <protection locked="0"/>
    </xf>
    <xf numFmtId="0" fontId="0" fillId="4" borderId="0" xfId="19" applyNumberFormat="1" applyFill="1" applyBorder="1" applyAlignment="1" applyProtection="1">
      <alignment horizontal="center"/>
      <protection locked="0"/>
    </xf>
    <xf numFmtId="164" fontId="0" fillId="7" borderId="1" xfId="0" applyNumberFormat="1" applyFill="1" applyBorder="1" applyAlignment="1" applyProtection="1">
      <alignment horizontal="center"/>
      <protection/>
    </xf>
    <xf numFmtId="164" fontId="0" fillId="4" borderId="0" xfId="0" applyNumberFormat="1" applyFill="1" applyAlignment="1" applyProtection="1">
      <alignment/>
      <protection locked="0"/>
    </xf>
    <xf numFmtId="0" fontId="5" fillId="4" borderId="0" xfId="0" applyNumberFormat="1" applyFont="1" applyFill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center"/>
      <protection/>
    </xf>
    <xf numFmtId="0" fontId="5" fillId="4" borderId="13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left"/>
      <protection/>
    </xf>
    <xf numFmtId="0" fontId="0" fillId="3" borderId="6" xfId="0" applyFill="1" applyBorder="1" applyAlignment="1" applyProtection="1">
      <alignment horizontal="left"/>
      <protection/>
    </xf>
    <xf numFmtId="0" fontId="2" fillId="3" borderId="0" xfId="0" applyFont="1" applyFill="1" applyAlignment="1" applyProtection="1">
      <alignment horizontal="left"/>
      <protection/>
    </xf>
    <xf numFmtId="0" fontId="2" fillId="3" borderId="6" xfId="0" applyFont="1" applyFill="1" applyBorder="1" applyAlignment="1" applyProtection="1">
      <alignment horizontal="left"/>
      <protection/>
    </xf>
    <xf numFmtId="0" fontId="0" fillId="3" borderId="0" xfId="0" applyFill="1" applyBorder="1" applyAlignment="1" applyProtection="1">
      <alignment horizontal="left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Alignment="1" applyProtection="1">
      <alignment horizontal="center"/>
      <protection/>
    </xf>
    <xf numFmtId="0" fontId="0" fillId="3" borderId="0" xfId="0" applyFill="1" applyAlignment="1">
      <alignment horizontal="left"/>
    </xf>
    <xf numFmtId="0" fontId="2" fillId="3" borderId="0" xfId="0" applyFont="1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2"/>
  <sheetViews>
    <sheetView tabSelected="1" workbookViewId="0" topLeftCell="A1">
      <selection activeCell="H3" sqref="H3"/>
    </sheetView>
  </sheetViews>
  <sheetFormatPr defaultColWidth="9.140625" defaultRowHeight="12.75"/>
  <cols>
    <col min="1" max="1" width="0.9921875" style="5" customWidth="1"/>
    <col min="2" max="2" width="13.8515625" style="5" customWidth="1"/>
    <col min="3" max="3" width="26.8515625" style="5" customWidth="1"/>
    <col min="4" max="4" width="14.140625" style="5" customWidth="1"/>
    <col min="5" max="5" width="11.8515625" style="5" customWidth="1"/>
    <col min="6" max="6" width="0.9921875" style="5" customWidth="1"/>
    <col min="7" max="7" width="1.28515625" style="5" customWidth="1"/>
    <col min="8" max="8" width="13.00390625" style="5" customWidth="1"/>
    <col min="9" max="9" width="13.140625" style="5" customWidth="1"/>
    <col min="10" max="10" width="10.00390625" style="5" bestFit="1" customWidth="1"/>
    <col min="11" max="16384" width="9.140625" style="5" customWidth="1"/>
  </cols>
  <sheetData>
    <row r="1" spans="1:9" ht="25.5" customHeight="1">
      <c r="A1" s="4"/>
      <c r="B1" s="59" t="s">
        <v>31</v>
      </c>
      <c r="C1" s="59"/>
      <c r="D1" s="59"/>
      <c r="E1" s="59"/>
      <c r="F1" s="4"/>
      <c r="H1" s="46"/>
      <c r="I1" s="46"/>
    </row>
    <row r="2" spans="1:9" ht="21" customHeight="1">
      <c r="A2" s="4"/>
      <c r="B2" s="58" t="s">
        <v>32</v>
      </c>
      <c r="C2" s="58"/>
      <c r="D2" s="58"/>
      <c r="E2" s="58"/>
      <c r="F2" s="4"/>
      <c r="H2" s="47"/>
      <c r="I2" s="46"/>
    </row>
    <row r="3" spans="1:9" ht="19.5" customHeight="1">
      <c r="A3" s="4"/>
      <c r="B3" s="61" t="s">
        <v>41</v>
      </c>
      <c r="C3" s="58"/>
      <c r="D3" s="58"/>
      <c r="E3" s="58"/>
      <c r="F3" s="4"/>
      <c r="H3" s="50"/>
      <c r="I3" s="50"/>
    </row>
    <row r="4" spans="1:9" ht="15" customHeight="1" thickBot="1">
      <c r="A4" s="6"/>
      <c r="B4" s="62" t="s">
        <v>33</v>
      </c>
      <c r="C4" s="62"/>
      <c r="D4" s="62"/>
      <c r="E4" s="62">
        <v>-335544.32</v>
      </c>
      <c r="F4" s="6"/>
      <c r="H4" s="51" t="s">
        <v>39</v>
      </c>
      <c r="I4" s="51" t="s">
        <v>40</v>
      </c>
    </row>
    <row r="5" spans="1:9" ht="7.5" customHeight="1" thickTop="1">
      <c r="A5" s="4"/>
      <c r="B5" s="4"/>
      <c r="C5" s="4"/>
      <c r="D5" s="4"/>
      <c r="E5" s="4"/>
      <c r="F5" s="4"/>
      <c r="H5" s="52"/>
      <c r="I5" s="52"/>
    </row>
    <row r="6" spans="1:10" ht="12.75">
      <c r="A6" s="4"/>
      <c r="B6" s="53" t="s">
        <v>0</v>
      </c>
      <c r="C6" s="53"/>
      <c r="D6" s="54"/>
      <c r="E6" s="1">
        <v>0.96</v>
      </c>
      <c r="F6" s="4"/>
      <c r="G6" s="7"/>
      <c r="H6" s="17"/>
      <c r="I6" s="17"/>
      <c r="J6" s="7"/>
    </row>
    <row r="7" spans="1:10" ht="12.75">
      <c r="A7" s="4"/>
      <c r="B7" s="53" t="s">
        <v>1</v>
      </c>
      <c r="C7" s="53"/>
      <c r="D7" s="54"/>
      <c r="E7" s="1">
        <v>0.999</v>
      </c>
      <c r="F7" s="4"/>
      <c r="G7" s="7"/>
      <c r="H7" s="17"/>
      <c r="I7" s="17"/>
      <c r="J7" s="7"/>
    </row>
    <row r="8" spans="1:10" ht="12.75">
      <c r="A8" s="4"/>
      <c r="B8" s="53" t="s">
        <v>2</v>
      </c>
      <c r="C8" s="53"/>
      <c r="D8" s="54">
        <v>-335544.32</v>
      </c>
      <c r="E8" s="2">
        <v>0.003</v>
      </c>
      <c r="F8" s="4"/>
      <c r="G8" s="7"/>
      <c r="H8" s="17"/>
      <c r="I8" s="17"/>
      <c r="J8" s="7"/>
    </row>
    <row r="9" spans="1:10" ht="12.75">
      <c r="A9" s="4"/>
      <c r="B9" s="53" t="s">
        <v>3</v>
      </c>
      <c r="C9" s="53"/>
      <c r="D9" s="54"/>
      <c r="E9" s="3">
        <v>4</v>
      </c>
      <c r="F9" s="4"/>
      <c r="G9" s="7"/>
      <c r="H9" s="18"/>
      <c r="I9" s="18"/>
      <c r="J9" s="7"/>
    </row>
    <row r="10" spans="1:9" ht="12.75">
      <c r="A10" s="4"/>
      <c r="B10" s="53" t="s">
        <v>10</v>
      </c>
      <c r="C10" s="53"/>
      <c r="D10" s="54"/>
      <c r="E10" s="3">
        <v>12</v>
      </c>
      <c r="F10" s="4"/>
      <c r="G10" s="8"/>
      <c r="I10" s="18"/>
    </row>
    <row r="11" spans="1:9" ht="12.75">
      <c r="A11" s="4"/>
      <c r="B11" s="53" t="s">
        <v>7</v>
      </c>
      <c r="C11" s="53"/>
      <c r="D11" s="54"/>
      <c r="E11" s="2">
        <v>0.96</v>
      </c>
      <c r="F11" s="4"/>
      <c r="G11" s="9"/>
      <c r="I11" s="17"/>
    </row>
    <row r="12" spans="1:10" ht="12.75">
      <c r="A12" s="4"/>
      <c r="B12" s="53" t="s">
        <v>4</v>
      </c>
      <c r="C12" s="53"/>
      <c r="D12" s="54"/>
      <c r="E12" s="2">
        <v>0.99</v>
      </c>
      <c r="F12" s="4"/>
      <c r="G12" s="10"/>
      <c r="I12" s="19"/>
      <c r="J12" s="10"/>
    </row>
    <row r="13" spans="1:11" ht="12.75">
      <c r="A13" s="4"/>
      <c r="B13" s="53" t="s">
        <v>34</v>
      </c>
      <c r="C13" s="53"/>
      <c r="D13" s="54"/>
      <c r="E13" s="3">
        <v>2000</v>
      </c>
      <c r="F13" s="4"/>
      <c r="G13" s="11"/>
      <c r="H13" s="18"/>
      <c r="I13" s="18"/>
      <c r="J13" s="11"/>
      <c r="K13" s="11"/>
    </row>
    <row r="14" spans="1:9" ht="12.75">
      <c r="A14" s="4"/>
      <c r="B14" s="53" t="s">
        <v>38</v>
      </c>
      <c r="C14" s="53"/>
      <c r="D14" s="54"/>
      <c r="E14" s="3">
        <v>0.1</v>
      </c>
      <c r="F14" s="4"/>
      <c r="H14" s="18"/>
      <c r="I14" s="18"/>
    </row>
    <row r="15" spans="1:9" ht="12.75">
      <c r="A15" s="4"/>
      <c r="B15" s="53" t="s">
        <v>36</v>
      </c>
      <c r="C15" s="53"/>
      <c r="D15" s="54"/>
      <c r="E15" s="3">
        <v>550</v>
      </c>
      <c r="F15" s="4"/>
      <c r="H15" s="18"/>
      <c r="I15" s="18"/>
    </row>
    <row r="16" spans="1:9" ht="13.5" customHeight="1">
      <c r="A16" s="4"/>
      <c r="B16" s="26"/>
      <c r="C16" s="60" t="s">
        <v>37</v>
      </c>
      <c r="D16" s="60"/>
      <c r="E16" s="28"/>
      <c r="F16" s="4"/>
      <c r="H16" s="15"/>
      <c r="I16" s="15"/>
    </row>
    <row r="17" spans="1:9" ht="18.75" thickBot="1">
      <c r="A17" s="6"/>
      <c r="B17" s="30" t="s">
        <v>25</v>
      </c>
      <c r="C17" s="30"/>
      <c r="D17" s="30"/>
      <c r="E17" s="30"/>
      <c r="F17" s="6"/>
      <c r="H17" s="15"/>
      <c r="I17" s="15"/>
    </row>
    <row r="18" spans="1:9" ht="13.5" thickTop="1">
      <c r="A18" s="4"/>
      <c r="B18" s="53" t="s">
        <v>5</v>
      </c>
      <c r="C18" s="53"/>
      <c r="D18" s="54"/>
      <c r="E18" s="29">
        <f>(E6*E8)/((E6*E8)+((1-E7)*(1-E8)))</f>
        <v>0.7428424039205569</v>
      </c>
      <c r="F18" s="4"/>
      <c r="H18" s="15"/>
      <c r="I18" s="15"/>
    </row>
    <row r="19" spans="1:9" ht="12.75">
      <c r="A19" s="4"/>
      <c r="B19" s="53" t="s">
        <v>6</v>
      </c>
      <c r="C19" s="53"/>
      <c r="D19" s="54"/>
      <c r="E19" s="12">
        <f>(E7*(1-E8))/((E7*(1-E8))+((1-E6)*E8))</f>
        <v>0.9998795329492443</v>
      </c>
      <c r="F19" s="4"/>
      <c r="H19" s="15"/>
      <c r="I19" s="15"/>
    </row>
    <row r="20" spans="1:9" ht="5.25" customHeight="1">
      <c r="A20" s="4"/>
      <c r="B20" s="4"/>
      <c r="C20" s="4"/>
      <c r="D20" s="4"/>
      <c r="E20" s="4"/>
      <c r="F20" s="4"/>
      <c r="H20" s="15"/>
      <c r="I20" s="15"/>
    </row>
    <row r="21" spans="1:9" ht="12.75">
      <c r="A21" s="4"/>
      <c r="B21" s="53" t="s">
        <v>12</v>
      </c>
      <c r="C21" s="53"/>
      <c r="D21" s="54"/>
      <c r="E21" s="13">
        <f>E13-E9-E14</f>
        <v>1995.9</v>
      </c>
      <c r="F21" s="4"/>
      <c r="H21" s="15"/>
      <c r="I21" s="15"/>
    </row>
    <row r="22" spans="1:9" ht="12.75">
      <c r="A22" s="4"/>
      <c r="B22" s="53" t="s">
        <v>13</v>
      </c>
      <c r="C22" s="53"/>
      <c r="D22" s="54"/>
      <c r="E22" s="13">
        <f>0-E9</f>
        <v>-4</v>
      </c>
      <c r="F22" s="4"/>
      <c r="H22" s="49"/>
      <c r="I22" s="15"/>
    </row>
    <row r="23" spans="1:9" ht="12.75" customHeight="1">
      <c r="A23" s="4"/>
      <c r="B23" s="53" t="s">
        <v>28</v>
      </c>
      <c r="C23" s="54"/>
      <c r="D23" s="3"/>
      <c r="E23" s="13">
        <f>IF(D23="",(0-E15-E9-E14),D23)</f>
        <v>-554.1</v>
      </c>
      <c r="F23" s="4"/>
      <c r="H23" s="16"/>
      <c r="I23" s="16"/>
    </row>
    <row r="24" spans="1:8" ht="12.75">
      <c r="A24" s="4"/>
      <c r="B24" s="53" t="s">
        <v>11</v>
      </c>
      <c r="C24" s="53"/>
      <c r="D24" s="54"/>
      <c r="E24" s="13">
        <f>0-E13-E9</f>
        <v>-2004</v>
      </c>
      <c r="F24" s="4"/>
      <c r="H24" s="20">
        <f>IF(D23="","",IF(D23&gt;0,"Override value of False Positive should be a negative number",""))</f>
      </c>
    </row>
    <row r="25" spans="1:8" ht="15">
      <c r="A25" s="4"/>
      <c r="B25" s="55" t="s">
        <v>8</v>
      </c>
      <c r="C25" s="55"/>
      <c r="D25" s="56"/>
      <c r="E25" s="14">
        <f>(E21*(E8*E6))+(E22*((1-E8)*E7))+(E23*((1-E8)*(1-E7)))+(E24*(E8*(1-E6)))</f>
        <v>0.9712622999999989</v>
      </c>
      <c r="F25" s="4"/>
      <c r="H25" s="5">
        <f>IF(H23="","",IF(H23&gt;0,"has more value than True Neg.",""))</f>
      </c>
    </row>
    <row r="26" spans="1:6" ht="6.75" customHeight="1">
      <c r="A26" s="4"/>
      <c r="B26" s="27"/>
      <c r="C26" s="27"/>
      <c r="D26" s="31"/>
      <c r="E26" s="27"/>
      <c r="F26" s="4"/>
    </row>
    <row r="27" spans="1:6" ht="26.25" thickBot="1">
      <c r="A27" s="4"/>
      <c r="B27" s="40" t="s">
        <v>26</v>
      </c>
      <c r="C27" s="41" t="s">
        <v>17</v>
      </c>
      <c r="D27" s="41" t="s">
        <v>19</v>
      </c>
      <c r="E27" s="42" t="s">
        <v>20</v>
      </c>
      <c r="F27" s="4"/>
    </row>
    <row r="28" spans="1:6" ht="12.75">
      <c r="A28" s="4"/>
      <c r="B28" s="35" t="s">
        <v>21</v>
      </c>
      <c r="C28" s="33">
        <f>E8*E6</f>
        <v>0.0028799999999999997</v>
      </c>
      <c r="D28" s="34">
        <f>C28*100000</f>
        <v>288</v>
      </c>
      <c r="E28" s="36">
        <f>C28*E21</f>
        <v>5.7481919999999995</v>
      </c>
      <c r="F28" s="4"/>
    </row>
    <row r="29" spans="1:6" ht="12.75">
      <c r="A29" s="4"/>
      <c r="B29" s="35" t="s">
        <v>22</v>
      </c>
      <c r="C29" s="33">
        <f>(1-E8)*E7</f>
        <v>0.996003</v>
      </c>
      <c r="D29" s="34">
        <f>C29*100000</f>
        <v>99600.3</v>
      </c>
      <c r="E29" s="36">
        <f>C29*E22</f>
        <v>-3.984012</v>
      </c>
      <c r="F29" s="4"/>
    </row>
    <row r="30" spans="1:6" ht="12.75">
      <c r="A30" s="4"/>
      <c r="B30" s="35" t="s">
        <v>23</v>
      </c>
      <c r="C30" s="33">
        <f>(1-E8)*(1-E7)</f>
        <v>0.000997000000000001</v>
      </c>
      <c r="D30" s="34">
        <f>C30*100000</f>
        <v>99.70000000000009</v>
      </c>
      <c r="E30" s="36">
        <f>C30*E23</f>
        <v>-0.5524377000000006</v>
      </c>
      <c r="F30" s="4"/>
    </row>
    <row r="31" spans="1:6" ht="12.75">
      <c r="A31" s="4"/>
      <c r="B31" s="35" t="s">
        <v>24</v>
      </c>
      <c r="C31" s="33">
        <f>E8*(1-E6)</f>
        <v>0.00012000000000000011</v>
      </c>
      <c r="D31" s="34">
        <f>C31*100000</f>
        <v>12.00000000000001</v>
      </c>
      <c r="E31" s="36">
        <f>C31*E24</f>
        <v>-0.24048000000000022</v>
      </c>
      <c r="F31" s="4"/>
    </row>
    <row r="32" spans="1:6" ht="3" customHeight="1">
      <c r="A32" s="4"/>
      <c r="B32" s="35"/>
      <c r="C32" s="33"/>
      <c r="D32" s="37"/>
      <c r="E32" s="36"/>
      <c r="F32" s="4"/>
    </row>
    <row r="33" spans="1:11" ht="12.75" customHeight="1">
      <c r="A33" s="4"/>
      <c r="B33" s="38" t="s">
        <v>18</v>
      </c>
      <c r="C33" s="24">
        <f>SUM(C28:C31)</f>
        <v>1</v>
      </c>
      <c r="D33" s="25">
        <f>SUM(D28:D31)</f>
        <v>100000</v>
      </c>
      <c r="E33" s="39">
        <f>SUM(E28:E31)</f>
        <v>0.9712622999999989</v>
      </c>
      <c r="F33" s="4"/>
      <c r="I33" s="21"/>
      <c r="K33" s="20"/>
    </row>
    <row r="34" spans="1:11" ht="12.75" customHeight="1">
      <c r="A34" s="4"/>
      <c r="B34" s="32"/>
      <c r="C34" s="33"/>
      <c r="D34" s="34"/>
      <c r="E34" s="44"/>
      <c r="F34" s="4"/>
      <c r="I34" s="21"/>
      <c r="K34" s="20"/>
    </row>
    <row r="35" spans="1:11" ht="18.75" customHeight="1" thickBot="1">
      <c r="A35" s="6"/>
      <c r="B35" s="30" t="s">
        <v>27</v>
      </c>
      <c r="C35" s="30"/>
      <c r="D35" s="30"/>
      <c r="E35" s="30"/>
      <c r="F35" s="6"/>
      <c r="I35" s="21"/>
      <c r="K35" s="20"/>
    </row>
    <row r="36" spans="1:11" ht="12.75" customHeight="1" thickTop="1">
      <c r="A36" s="4"/>
      <c r="B36" s="53" t="s">
        <v>29</v>
      </c>
      <c r="C36" s="53"/>
      <c r="D36" s="54"/>
      <c r="E36" s="29">
        <f>(E11*E18)/((E11*E18)+((1-E12)*(1-E18)))</f>
        <v>0.9964069094015</v>
      </c>
      <c r="F36" s="4"/>
      <c r="I36" s="21"/>
      <c r="K36" s="20"/>
    </row>
    <row r="37" spans="1:11" ht="12.75" customHeight="1">
      <c r="A37" s="4"/>
      <c r="B37" s="53" t="s">
        <v>30</v>
      </c>
      <c r="C37" s="53"/>
      <c r="D37" s="54"/>
      <c r="E37" s="12">
        <f>E19+((1-E19)*((E12*(1-E18))/((E12*(1-E18))+((1-E11)*E18))))</f>
        <v>0.9999874093390244</v>
      </c>
      <c r="F37" s="4"/>
      <c r="I37" s="21"/>
      <c r="K37" s="20"/>
    </row>
    <row r="38" spans="1:11" ht="7.5" customHeight="1">
      <c r="A38" s="4"/>
      <c r="B38" s="43"/>
      <c r="C38" s="43"/>
      <c r="D38" s="43"/>
      <c r="E38" s="43"/>
      <c r="F38" s="4"/>
      <c r="I38" s="21"/>
      <c r="K38" s="20"/>
    </row>
    <row r="39" spans="1:11" ht="12.75" customHeight="1">
      <c r="A39" s="4"/>
      <c r="B39" s="43" t="s">
        <v>14</v>
      </c>
      <c r="C39" s="43"/>
      <c r="D39" s="43"/>
      <c r="E39" s="13">
        <f>E13-E9-E14-((E10+E14)*E8*E6*E11)</f>
        <v>1995.8665459200001</v>
      </c>
      <c r="F39" s="4"/>
      <c r="I39" s="21"/>
      <c r="K39" s="20"/>
    </row>
    <row r="40" spans="1:11" ht="12.75" customHeight="1">
      <c r="A40" s="4"/>
      <c r="B40" s="53" t="s">
        <v>15</v>
      </c>
      <c r="C40" s="53"/>
      <c r="D40" s="54"/>
      <c r="E40" s="13">
        <f>0-E9-(E10*(1-E7)*(1-E8)*(E12))</f>
        <v>-4.01184436</v>
      </c>
      <c r="F40" s="4"/>
      <c r="H40" s="20">
        <f>IF(D41="","",IF(D41&gt;0,"Override value of False Positive should be a negative number",""))</f>
      </c>
      <c r="K40" s="20"/>
    </row>
    <row r="41" spans="1:11" ht="12.75" customHeight="1">
      <c r="A41" s="4"/>
      <c r="B41" s="53" t="s">
        <v>35</v>
      </c>
      <c r="C41" s="57"/>
      <c r="D41" s="48">
        <f>IF(D23="","",D23)</f>
      </c>
      <c r="E41" s="13">
        <f>IF(D41="",(0-E15-E9-E14-((E10+E14)*(1-E8)*(1-E7)*(1-E12))),D41)</f>
        <v>-554.100120637</v>
      </c>
      <c r="F41" s="4"/>
      <c r="I41" s="45"/>
      <c r="K41" s="20"/>
    </row>
    <row r="42" spans="1:11" ht="12.75" customHeight="1">
      <c r="A42" s="4"/>
      <c r="B42" s="53" t="s">
        <v>16</v>
      </c>
      <c r="C42" s="53"/>
      <c r="D42" s="54"/>
      <c r="E42" s="13">
        <f>0-E13-E9-(E10*E8*E6*(1-E11))</f>
        <v>-2004.0013824</v>
      </c>
      <c r="F42" s="4"/>
      <c r="H42" s="5">
        <f>IF(I41="","",IF(I41&gt;0,"If positive number, False Pos.",""))</f>
      </c>
      <c r="K42" s="20"/>
    </row>
    <row r="43" spans="1:8" ht="12.75" customHeight="1">
      <c r="A43" s="4"/>
      <c r="B43" s="55" t="s">
        <v>9</v>
      </c>
      <c r="C43" s="55"/>
      <c r="D43" s="56"/>
      <c r="E43" s="14">
        <f>(E39*((E8*E6)-(E8*E6*(1-E11))))+(E40*(((1-E8)*E7)+((1-E8)*(1-E7)*E12)))+(E41*(((E8*E6)*(1-E11))+((1-E8)*(1-E7)*(1-E12))))+(E42*(E8*(1-E6)))</f>
        <v>1.2085661193397503</v>
      </c>
      <c r="F43" s="4"/>
      <c r="H43" s="5">
        <f>IF(I41="","",IF(I41&gt;0,"has more value than True Neg.",""))</f>
      </c>
    </row>
    <row r="44" spans="1:11" ht="6" customHeight="1">
      <c r="A44" s="4"/>
      <c r="B44" s="43"/>
      <c r="C44" s="43"/>
      <c r="D44" s="43"/>
      <c r="E44" s="43"/>
      <c r="F44" s="4"/>
      <c r="I44" s="21"/>
      <c r="J44" s="23"/>
      <c r="K44" s="20"/>
    </row>
    <row r="45" spans="1:6" ht="27" customHeight="1" thickBot="1">
      <c r="A45" s="4"/>
      <c r="B45" s="40" t="s">
        <v>26</v>
      </c>
      <c r="C45" s="41" t="s">
        <v>17</v>
      </c>
      <c r="D45" s="41" t="s">
        <v>19</v>
      </c>
      <c r="E45" s="42" t="s">
        <v>20</v>
      </c>
      <c r="F45" s="4"/>
    </row>
    <row r="46" spans="1:10" ht="12.75" customHeight="1">
      <c r="A46" s="4"/>
      <c r="B46" s="35" t="s">
        <v>21</v>
      </c>
      <c r="C46" s="33">
        <f>(E8*E6)-(E8*E6*(1-E11))</f>
        <v>0.0027647999999999995</v>
      </c>
      <c r="D46" s="34">
        <f>C46*100000</f>
        <v>276.47999999999996</v>
      </c>
      <c r="E46" s="36">
        <f>C46*E39</f>
        <v>5.518171826159615</v>
      </c>
      <c r="F46" s="4"/>
      <c r="J46" s="22"/>
    </row>
    <row r="47" spans="1:6" ht="12.75">
      <c r="A47" s="4"/>
      <c r="B47" s="35" t="s">
        <v>22</v>
      </c>
      <c r="C47" s="33">
        <f>((1-E8)*E7)+((1-E8)*(1-E7)*E12)</f>
        <v>0.99699003</v>
      </c>
      <c r="D47" s="34">
        <f>C47*100000</f>
        <v>99699.003</v>
      </c>
      <c r="E47" s="36">
        <f>C47*E40</f>
        <v>-3.9997688288317312</v>
      </c>
      <c r="F47" s="4"/>
    </row>
    <row r="48" spans="1:6" ht="12.75">
      <c r="A48" s="4"/>
      <c r="B48" s="35" t="s">
        <v>23</v>
      </c>
      <c r="C48" s="33">
        <f>((E8*E6)*(1-E11))+((1-E8)*(1-E7)*(1-E12))</f>
        <v>0.0001251700000000001</v>
      </c>
      <c r="D48" s="34">
        <f>C48*100000</f>
        <v>12.51700000000001</v>
      </c>
      <c r="E48" s="36">
        <f>C48*E41</f>
        <v>-0.06935671210013335</v>
      </c>
      <c r="F48" s="4"/>
    </row>
    <row r="49" spans="1:6" ht="12.75">
      <c r="A49" s="4"/>
      <c r="B49" s="35" t="s">
        <v>24</v>
      </c>
      <c r="C49" s="33">
        <f>(E8*(1-E6))</f>
        <v>0.00012000000000000011</v>
      </c>
      <c r="D49" s="34">
        <f>C49*100000</f>
        <v>12.00000000000001</v>
      </c>
      <c r="E49" s="36">
        <f>C49*E42</f>
        <v>-0.24048016588800022</v>
      </c>
      <c r="F49" s="4"/>
    </row>
    <row r="50" spans="1:6" ht="4.5" customHeight="1">
      <c r="A50" s="4"/>
      <c r="B50" s="35"/>
      <c r="C50" s="33"/>
      <c r="D50" s="37"/>
      <c r="E50" s="36"/>
      <c r="F50" s="4"/>
    </row>
    <row r="51" spans="1:6" ht="12.75">
      <c r="A51" s="4"/>
      <c r="B51" s="38" t="s">
        <v>18</v>
      </c>
      <c r="C51" s="24">
        <f>SUM(C46:C49)</f>
        <v>1</v>
      </c>
      <c r="D51" s="25">
        <f>SUM(D46:D49)</f>
        <v>100000</v>
      </c>
      <c r="E51" s="39">
        <f>SUM(E46:E49)</f>
        <v>1.2085661193397503</v>
      </c>
      <c r="F51" s="4"/>
    </row>
    <row r="52" spans="1:6" ht="12.75">
      <c r="A52" s="4"/>
      <c r="B52" s="4"/>
      <c r="C52" s="4"/>
      <c r="D52" s="4"/>
      <c r="E52" s="4"/>
      <c r="F52" s="4"/>
    </row>
  </sheetData>
  <sheetProtection sheet="1" objects="1" scenarios="1"/>
  <mergeCells count="30">
    <mergeCell ref="B2:E2"/>
    <mergeCell ref="B1:E1"/>
    <mergeCell ref="C16:D16"/>
    <mergeCell ref="B22:D22"/>
    <mergeCell ref="B19:D19"/>
    <mergeCell ref="B3:E3"/>
    <mergeCell ref="B4:E4"/>
    <mergeCell ref="B9:D9"/>
    <mergeCell ref="B10:D10"/>
    <mergeCell ref="B11:D11"/>
    <mergeCell ref="B21:D21"/>
    <mergeCell ref="B14:D14"/>
    <mergeCell ref="B15:D15"/>
    <mergeCell ref="B18:D18"/>
    <mergeCell ref="B23:C23"/>
    <mergeCell ref="B43:D43"/>
    <mergeCell ref="B36:D36"/>
    <mergeCell ref="B37:D37"/>
    <mergeCell ref="B41:C41"/>
    <mergeCell ref="B40:D40"/>
    <mergeCell ref="H4:H5"/>
    <mergeCell ref="I4:I5"/>
    <mergeCell ref="B42:D42"/>
    <mergeCell ref="B25:D25"/>
    <mergeCell ref="B6:D6"/>
    <mergeCell ref="B7:D7"/>
    <mergeCell ref="B12:D12"/>
    <mergeCell ref="B13:D13"/>
    <mergeCell ref="B8:D8"/>
    <mergeCell ref="B24:D24"/>
  </mergeCells>
  <printOptions/>
  <pageMargins left="0.5" right="0.5" top="0.75" bottom="0.75" header="0.5" footer="0.5"/>
  <pageSetup horizontalDpi="360" verticalDpi="36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Vet Med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Larson</dc:creator>
  <cp:keywords/>
  <dc:description/>
  <cp:lastModifiedBy>rlarson</cp:lastModifiedBy>
  <cp:lastPrinted>2004-02-20T20:50:34Z</cp:lastPrinted>
  <dcterms:created xsi:type="dcterms:W3CDTF">2002-09-03T23:36:19Z</dcterms:created>
  <dcterms:modified xsi:type="dcterms:W3CDTF">2006-07-25T14:15:38Z</dcterms:modified>
  <cp:category/>
  <cp:version/>
  <cp:contentType/>
  <cp:contentStatus/>
</cp:coreProperties>
</file>